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2295" activeTab="3"/>
  </bookViews>
  <sheets>
    <sheet name="Measurements" sheetId="1" r:id="rId1"/>
    <sheet name="Co-ordinates" sheetId="2" r:id="rId2"/>
    <sheet name="Graph" sheetId="3" r:id="rId3"/>
    <sheet name="Calculations" sheetId="4" r:id="rId4"/>
  </sheets>
  <definedNames>
    <definedName name="icept">'Graph'!$M$4</definedName>
    <definedName name="int">'Graph'!$L$4</definedName>
    <definedName name="slope">'Graph'!$M$3</definedName>
  </definedNames>
  <calcPr fullCalcOnLoad="1"/>
</workbook>
</file>

<file path=xl/sharedStrings.xml><?xml version="1.0" encoding="utf-8"?>
<sst xmlns="http://schemas.openxmlformats.org/spreadsheetml/2006/main" count="202" uniqueCount="102">
  <si>
    <t>s</t>
  </si>
  <si>
    <t>Degrees</t>
  </si>
  <si>
    <t>x</t>
  </si>
  <si>
    <t>y</t>
  </si>
  <si>
    <t>Star1-Star2</t>
  </si>
  <si>
    <t>Distances (Pixels)</t>
  </si>
  <si>
    <t>Angle Calculations</t>
  </si>
  <si>
    <t>Cartesian Co-ords</t>
  </si>
  <si>
    <t>c_e_20050914</t>
  </si>
  <si>
    <t>Telescope Image</t>
  </si>
  <si>
    <t>c_e_20060217</t>
  </si>
  <si>
    <t>c_e_20060630</t>
  </si>
  <si>
    <t>c_e_20060824</t>
  </si>
  <si>
    <t>c_e_20060924</t>
  </si>
  <si>
    <t>c_e_20070328</t>
  </si>
  <si>
    <t>c_e_20070620</t>
  </si>
  <si>
    <t>c_e_20070816</t>
  </si>
  <si>
    <t>c_e_20080328</t>
  </si>
  <si>
    <t>c_e_20080521</t>
  </si>
  <si>
    <t>c_e_20080726</t>
  </si>
  <si>
    <t>c_e_20090315</t>
  </si>
  <si>
    <t>c_e_20090522</t>
  </si>
  <si>
    <t>Test</t>
  </si>
  <si>
    <t>Star1 - Star2 distance (pixels)</t>
  </si>
  <si>
    <t>Average</t>
  </si>
  <si>
    <t>Star2-Barn</t>
  </si>
  <si>
    <t>Star1-Barn</t>
  </si>
  <si>
    <t>Star1 - Barnard's Star distance (pixels)</t>
  </si>
  <si>
    <t>Star2 - Barnard's Star distance (pixels)</t>
  </si>
  <si>
    <t>pixels</t>
  </si>
  <si>
    <t>Distance Moved =</t>
  </si>
  <si>
    <t>days</t>
  </si>
  <si>
    <t>km</t>
  </si>
  <si>
    <t>arcsecs</t>
  </si>
  <si>
    <t>Time Span =</t>
  </si>
  <si>
    <t>Parallax of star =</t>
  </si>
  <si>
    <t>(0.264 arcsecs per pixel)</t>
  </si>
  <si>
    <t>Distance in km =</t>
  </si>
  <si>
    <t>Distance to star =</t>
  </si>
  <si>
    <t>Distance travelled =</t>
  </si>
  <si>
    <t>Star Motion</t>
  </si>
  <si>
    <t>Number of pixels moved =</t>
  </si>
  <si>
    <t>Angular Movement =</t>
  </si>
  <si>
    <t>Star Distance</t>
  </si>
  <si>
    <t>Parallax</t>
  </si>
  <si>
    <t>(1 au = 149,598,000 km)</t>
  </si>
  <si>
    <t>Speed</t>
  </si>
  <si>
    <t>seconds</t>
  </si>
  <si>
    <t>km/sec</t>
  </si>
  <si>
    <t>Speed (transverse) =</t>
  </si>
  <si>
    <t>(24*3600 seconds in day)</t>
  </si>
  <si>
    <t>(i.e. 0.5 x parallax range)</t>
  </si>
  <si>
    <t>Distance in LtYr =</t>
  </si>
  <si>
    <t>light-years</t>
  </si>
  <si>
    <t>AU</t>
  </si>
  <si>
    <t>arcseconds</t>
  </si>
  <si>
    <t>c_e_20090731</t>
  </si>
  <si>
    <t>c_e_20091008</t>
  </si>
  <si>
    <t>c_e_20100124</t>
  </si>
  <si>
    <t>c_e_20100323</t>
  </si>
  <si>
    <t>c_e_20100605</t>
  </si>
  <si>
    <t>c_e_20101012</t>
  </si>
  <si>
    <t>c_e_20110218</t>
  </si>
  <si>
    <t>NOTES:</t>
  </si>
  <si>
    <t>Total pixels travelled</t>
  </si>
  <si>
    <t>2. Take 3 measurements for each distance.</t>
  </si>
  <si>
    <t>1. Do NOT change anything on this page.</t>
  </si>
  <si>
    <t>3. Don't worry about the calculations involved.</t>
  </si>
  <si>
    <t>2. Values will be transferred automatically from the previous page.</t>
  </si>
  <si>
    <t>Angle (Rads)</t>
  </si>
  <si>
    <t>arcsecs per year</t>
  </si>
  <si>
    <t>Slope:</t>
  </si>
  <si>
    <t>Intercept:</t>
  </si>
  <si>
    <t>Trendline:</t>
  </si>
  <si>
    <t>2. All calculations on this page are automatic.</t>
  </si>
  <si>
    <t>3. From the parallax we can calculate the distance, and hence the speed.</t>
  </si>
  <si>
    <t>1. Enter all measurements in the light-orange shaded area.</t>
  </si>
  <si>
    <t>3. The average will automatically appear in the dark-orange shaded boxes.</t>
  </si>
  <si>
    <t>Deviation</t>
  </si>
  <si>
    <t>Plotted Co-ordinates</t>
  </si>
  <si>
    <t>1. Do NOT change anything on this page, all calculations are automatic.</t>
  </si>
  <si>
    <t>2. EXCEL will automatically draw a straight (trend) line that passes through your points.</t>
  </si>
  <si>
    <t>3. The trendline indicates the proper motion of Barnard's Star across the sky.</t>
  </si>
  <si>
    <t>4. The points should wiggle about the line. This shows the parallax motion of Barnard's Star.</t>
  </si>
  <si>
    <t>5. The dark orange box calculates how far each point is (in pixels) from the trendline.</t>
  </si>
  <si>
    <t>6. In other words, the dark orange boxes tell us the motion due to parallax.</t>
  </si>
  <si>
    <t>Maximum deviation above line =</t>
  </si>
  <si>
    <t>Maximum deviation below line =</t>
  </si>
  <si>
    <t>NB* Should you wish, you could print out the graph and calculate the deviations above and below the trend line as a classroom exercise.</t>
  </si>
  <si>
    <t>If you do so, enter the values your students measure in the blue boxes.</t>
  </si>
  <si>
    <t>1. Do NOT enter data. It is transferred automatically from the previous page.</t>
  </si>
  <si>
    <t>* this is the estimated speed perpendicular to our line of sight.</t>
  </si>
  <si>
    <t xml:space="preserve">    It does not account for motion towards or away from us</t>
  </si>
  <si>
    <t>c_e_20110408</t>
  </si>
  <si>
    <t>LT Image</t>
  </si>
  <si>
    <t>4. Essentially, we are converting our measurements into points that can be plotted onto a graph.</t>
  </si>
  <si>
    <t>5. The resulting graph is on the next page of the worksheet (i.e. The Graph tab).</t>
  </si>
  <si>
    <t>7. The range of deviation from the trendline is passed to the next page and used to calculate the distance of Barnard's Star.</t>
  </si>
  <si>
    <t>Range of Deviation =</t>
  </si>
  <si>
    <t>5. Make sure you enter measurements for all images before proceeding.</t>
  </si>
  <si>
    <t>4. Values will be transferred onto the next page of this worksheet (i.e. the Co-ordinates Tab of this worksheet).</t>
  </si>
  <si>
    <t>Movement due to parallax =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</si>
</sst>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8" borderId="10" xfId="0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19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" fillId="19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19" borderId="10" xfId="0" applyNumberFormat="1" applyFont="1" applyFill="1" applyBorder="1" applyAlignment="1">
      <alignment horizontal="center"/>
    </xf>
    <xf numFmtId="2" fontId="0" fillId="19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19" borderId="11" xfId="0" applyNumberFormat="1" applyFill="1" applyBorder="1" applyAlignment="1">
      <alignment horizontal="center"/>
    </xf>
    <xf numFmtId="165" fontId="23" fillId="7" borderId="10" xfId="0" applyNumberFormat="1" applyFont="1" applyFill="1" applyBorder="1" applyAlignment="1">
      <alignment/>
    </xf>
    <xf numFmtId="165" fontId="0" fillId="19" borderId="10" xfId="0" applyNumberFormat="1" applyFill="1" applyBorder="1" applyAlignment="1">
      <alignment/>
    </xf>
    <xf numFmtId="165" fontId="0" fillId="7" borderId="10" xfId="0" applyNumberFormat="1" applyFill="1" applyBorder="1" applyAlignment="1">
      <alignment/>
    </xf>
    <xf numFmtId="0" fontId="0" fillId="19" borderId="0" xfId="0" applyFill="1" applyAlignment="1">
      <alignment/>
    </xf>
    <xf numFmtId="165" fontId="2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19" borderId="10" xfId="0" applyNumberFormat="1" applyFont="1" applyFill="1" applyBorder="1" applyAlignment="1">
      <alignment horizontal="center"/>
    </xf>
    <xf numFmtId="0" fontId="41" fillId="19" borderId="12" xfId="0" applyFont="1" applyFill="1" applyBorder="1" applyAlignment="1">
      <alignment horizontal="center"/>
    </xf>
    <xf numFmtId="165" fontId="0" fillId="19" borderId="12" xfId="0" applyNumberFormat="1" applyFill="1" applyBorder="1" applyAlignment="1">
      <alignment horizontal="center"/>
    </xf>
    <xf numFmtId="0" fontId="0" fillId="7" borderId="0" xfId="0" applyFill="1" applyAlignment="1">
      <alignment/>
    </xf>
    <xf numFmtId="2" fontId="0" fillId="8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Motion of Barnard's Star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575"/>
          <c:w val="0.916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'Co-ordinates'!$J$4:$J$24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'Co-ordinates'!$K$4:$K$24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6227739"/>
        <c:axId val="59178740"/>
      </c:scatterChart>
      <c:valAx>
        <c:axId val="66227739"/>
        <c:scaling>
          <c:orientation val="minMax"/>
          <c:max val="290"/>
          <c:min val="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X-axis Pixels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78740"/>
        <c:crosses val="autoZero"/>
        <c:crossBetween val="midCat"/>
        <c:dispUnits/>
      </c:valAx>
      <c:valAx>
        <c:axId val="59178740"/>
        <c:scaling>
          <c:orientation val="minMax"/>
          <c:max val="3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Pixels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7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171450</xdr:rowOff>
    </xdr:from>
    <xdr:to>
      <xdr:col>10</xdr:col>
      <xdr:colOff>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57175" y="171450"/>
        <a:ext cx="5848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6.7109375" style="28" customWidth="1"/>
    <col min="2" max="5" width="9.7109375" style="0" customWidth="1"/>
    <col min="6" max="6" width="16.7109375" style="28" customWidth="1"/>
    <col min="7" max="10" width="9.7109375" style="0" customWidth="1"/>
    <col min="11" max="11" width="16.7109375" style="28" customWidth="1"/>
    <col min="12" max="15" width="9.7109375" style="0" customWidth="1"/>
  </cols>
  <sheetData>
    <row r="1" spans="1:14" ht="15">
      <c r="A1" s="28" t="s">
        <v>94</v>
      </c>
      <c r="B1" s="4" t="s">
        <v>23</v>
      </c>
      <c r="C1" s="1"/>
      <c r="D1" s="2"/>
      <c r="F1" s="28" t="s">
        <v>94</v>
      </c>
      <c r="G1" s="4" t="s">
        <v>28</v>
      </c>
      <c r="H1" s="1"/>
      <c r="I1" s="2"/>
      <c r="K1" s="28" t="s">
        <v>94</v>
      </c>
      <c r="L1" s="4" t="s">
        <v>27</v>
      </c>
      <c r="M1" s="1"/>
      <c r="N1" s="2"/>
    </row>
    <row r="2" spans="2:15" ht="15">
      <c r="B2" s="9">
        <v>1</v>
      </c>
      <c r="C2" s="9">
        <v>2</v>
      </c>
      <c r="D2" s="9">
        <v>3</v>
      </c>
      <c r="E2" s="12" t="s">
        <v>24</v>
      </c>
      <c r="G2" s="9">
        <v>1</v>
      </c>
      <c r="H2" s="9">
        <v>2</v>
      </c>
      <c r="I2" s="9">
        <v>3</v>
      </c>
      <c r="J2" s="12" t="s">
        <v>24</v>
      </c>
      <c r="L2" s="9">
        <v>1</v>
      </c>
      <c r="M2" s="9">
        <v>2</v>
      </c>
      <c r="N2" s="9">
        <v>3</v>
      </c>
      <c r="O2" s="12" t="s">
        <v>24</v>
      </c>
    </row>
    <row r="3" spans="1:15" ht="15">
      <c r="A3" s="28" t="s">
        <v>8</v>
      </c>
      <c r="B3" s="32"/>
      <c r="C3" s="32"/>
      <c r="D3" s="32"/>
      <c r="E3" s="33" t="e">
        <f>AVERAGE(B3:D3)</f>
        <v>#DIV/0!</v>
      </c>
      <c r="F3" s="28" t="s">
        <v>8</v>
      </c>
      <c r="G3" s="34"/>
      <c r="H3" s="34"/>
      <c r="I3" s="34"/>
      <c r="J3" s="33" t="e">
        <f>AVERAGE(G3:I3)</f>
        <v>#DIV/0!</v>
      </c>
      <c r="K3" s="28" t="s">
        <v>8</v>
      </c>
      <c r="L3" s="34"/>
      <c r="M3" s="34"/>
      <c r="N3" s="34"/>
      <c r="O3" s="33" t="e">
        <f>AVERAGE(L3:N3)</f>
        <v>#DIV/0!</v>
      </c>
    </row>
    <row r="4" spans="1:15" ht="15">
      <c r="A4" s="28" t="s">
        <v>10</v>
      </c>
      <c r="B4" s="32"/>
      <c r="C4" s="32"/>
      <c r="D4" s="32"/>
      <c r="E4" s="33" t="e">
        <f aca="true" t="shared" si="0" ref="E4:E23">AVERAGE(B4:D4)</f>
        <v>#DIV/0!</v>
      </c>
      <c r="F4" s="28" t="s">
        <v>10</v>
      </c>
      <c r="G4" s="34"/>
      <c r="H4" s="34"/>
      <c r="I4" s="34"/>
      <c r="J4" s="33" t="e">
        <f aca="true" t="shared" si="1" ref="J4:J23">AVERAGE(G4:I4)</f>
        <v>#DIV/0!</v>
      </c>
      <c r="K4" s="28" t="s">
        <v>10</v>
      </c>
      <c r="L4" s="34"/>
      <c r="M4" s="34"/>
      <c r="N4" s="34"/>
      <c r="O4" s="33" t="e">
        <f aca="true" t="shared" si="2" ref="O4:O23">AVERAGE(L4:N4)</f>
        <v>#DIV/0!</v>
      </c>
    </row>
    <row r="5" spans="1:15" ht="15">
      <c r="A5" s="28" t="s">
        <v>11</v>
      </c>
      <c r="B5" s="32"/>
      <c r="C5" s="32"/>
      <c r="D5" s="32"/>
      <c r="E5" s="33" t="e">
        <f t="shared" si="0"/>
        <v>#DIV/0!</v>
      </c>
      <c r="F5" s="28" t="s">
        <v>11</v>
      </c>
      <c r="G5" s="34"/>
      <c r="H5" s="34"/>
      <c r="I5" s="34"/>
      <c r="J5" s="33" t="e">
        <f t="shared" si="1"/>
        <v>#DIV/0!</v>
      </c>
      <c r="K5" s="28" t="s">
        <v>11</v>
      </c>
      <c r="L5" s="34"/>
      <c r="M5" s="34"/>
      <c r="N5" s="34"/>
      <c r="O5" s="33" t="e">
        <f t="shared" si="2"/>
        <v>#DIV/0!</v>
      </c>
    </row>
    <row r="6" spans="1:15" ht="15">
      <c r="A6" s="28" t="s">
        <v>12</v>
      </c>
      <c r="B6" s="32"/>
      <c r="C6" s="32"/>
      <c r="D6" s="32"/>
      <c r="E6" s="33" t="e">
        <f t="shared" si="0"/>
        <v>#DIV/0!</v>
      </c>
      <c r="F6" s="28" t="s">
        <v>12</v>
      </c>
      <c r="G6" s="34"/>
      <c r="H6" s="34"/>
      <c r="I6" s="34"/>
      <c r="J6" s="33" t="e">
        <f t="shared" si="1"/>
        <v>#DIV/0!</v>
      </c>
      <c r="K6" s="28" t="s">
        <v>12</v>
      </c>
      <c r="L6" s="34"/>
      <c r="M6" s="34"/>
      <c r="N6" s="34"/>
      <c r="O6" s="33" t="e">
        <f t="shared" si="2"/>
        <v>#DIV/0!</v>
      </c>
    </row>
    <row r="7" spans="1:15" ht="15">
      <c r="A7" s="28" t="s">
        <v>13</v>
      </c>
      <c r="B7" s="32"/>
      <c r="C7" s="32"/>
      <c r="D7" s="32"/>
      <c r="E7" s="33" t="e">
        <f t="shared" si="0"/>
        <v>#DIV/0!</v>
      </c>
      <c r="F7" s="28" t="s">
        <v>13</v>
      </c>
      <c r="G7" s="34"/>
      <c r="H7" s="34"/>
      <c r="I7" s="34"/>
      <c r="J7" s="33" t="e">
        <f t="shared" si="1"/>
        <v>#DIV/0!</v>
      </c>
      <c r="K7" s="28" t="s">
        <v>13</v>
      </c>
      <c r="L7" s="34"/>
      <c r="M7" s="34"/>
      <c r="N7" s="34"/>
      <c r="O7" s="33" t="e">
        <f t="shared" si="2"/>
        <v>#DIV/0!</v>
      </c>
    </row>
    <row r="8" spans="1:15" ht="15">
      <c r="A8" s="28" t="s">
        <v>14</v>
      </c>
      <c r="B8" s="32"/>
      <c r="C8" s="32"/>
      <c r="D8" s="32"/>
      <c r="E8" s="33" t="e">
        <f t="shared" si="0"/>
        <v>#DIV/0!</v>
      </c>
      <c r="F8" s="28" t="s">
        <v>14</v>
      </c>
      <c r="G8" s="34"/>
      <c r="H8" s="34"/>
      <c r="I8" s="34"/>
      <c r="J8" s="33" t="e">
        <f t="shared" si="1"/>
        <v>#DIV/0!</v>
      </c>
      <c r="K8" s="28" t="s">
        <v>14</v>
      </c>
      <c r="L8" s="34"/>
      <c r="M8" s="34"/>
      <c r="N8" s="34"/>
      <c r="O8" s="33" t="e">
        <f t="shared" si="2"/>
        <v>#DIV/0!</v>
      </c>
    </row>
    <row r="9" spans="1:15" ht="15">
      <c r="A9" s="28" t="s">
        <v>15</v>
      </c>
      <c r="B9" s="32"/>
      <c r="C9" s="32"/>
      <c r="D9" s="32"/>
      <c r="E9" s="33" t="e">
        <f t="shared" si="0"/>
        <v>#DIV/0!</v>
      </c>
      <c r="F9" s="28" t="s">
        <v>15</v>
      </c>
      <c r="G9" s="34"/>
      <c r="H9" s="34"/>
      <c r="I9" s="34"/>
      <c r="J9" s="33" t="e">
        <f t="shared" si="1"/>
        <v>#DIV/0!</v>
      </c>
      <c r="K9" s="28" t="s">
        <v>15</v>
      </c>
      <c r="L9" s="34"/>
      <c r="M9" s="34"/>
      <c r="N9" s="34"/>
      <c r="O9" s="33" t="e">
        <f t="shared" si="2"/>
        <v>#DIV/0!</v>
      </c>
    </row>
    <row r="10" spans="1:15" ht="15">
      <c r="A10" s="28" t="s">
        <v>16</v>
      </c>
      <c r="B10" s="32"/>
      <c r="C10" s="32"/>
      <c r="D10" s="32"/>
      <c r="E10" s="33" t="e">
        <f t="shared" si="0"/>
        <v>#DIV/0!</v>
      </c>
      <c r="F10" s="28" t="s">
        <v>16</v>
      </c>
      <c r="G10" s="34"/>
      <c r="H10" s="34"/>
      <c r="I10" s="34"/>
      <c r="J10" s="33" t="e">
        <f t="shared" si="1"/>
        <v>#DIV/0!</v>
      </c>
      <c r="K10" s="28" t="s">
        <v>16</v>
      </c>
      <c r="L10" s="34"/>
      <c r="M10" s="34"/>
      <c r="N10" s="34"/>
      <c r="O10" s="33" t="e">
        <f t="shared" si="2"/>
        <v>#DIV/0!</v>
      </c>
    </row>
    <row r="11" spans="1:15" ht="15">
      <c r="A11" s="28" t="s">
        <v>17</v>
      </c>
      <c r="B11" s="32"/>
      <c r="C11" s="32"/>
      <c r="D11" s="32"/>
      <c r="E11" s="33" t="e">
        <f t="shared" si="0"/>
        <v>#DIV/0!</v>
      </c>
      <c r="F11" s="28" t="s">
        <v>17</v>
      </c>
      <c r="G11" s="34"/>
      <c r="H11" s="34"/>
      <c r="I11" s="34"/>
      <c r="J11" s="33" t="e">
        <f t="shared" si="1"/>
        <v>#DIV/0!</v>
      </c>
      <c r="K11" s="28" t="s">
        <v>17</v>
      </c>
      <c r="L11" s="34"/>
      <c r="M11" s="34"/>
      <c r="N11" s="34"/>
      <c r="O11" s="33" t="e">
        <f t="shared" si="2"/>
        <v>#DIV/0!</v>
      </c>
    </row>
    <row r="12" spans="1:15" ht="15">
      <c r="A12" s="28" t="s">
        <v>18</v>
      </c>
      <c r="B12" s="32"/>
      <c r="C12" s="32"/>
      <c r="D12" s="32"/>
      <c r="E12" s="33" t="e">
        <f t="shared" si="0"/>
        <v>#DIV/0!</v>
      </c>
      <c r="F12" s="28" t="s">
        <v>18</v>
      </c>
      <c r="G12" s="34"/>
      <c r="H12" s="34"/>
      <c r="I12" s="34"/>
      <c r="J12" s="33" t="e">
        <f t="shared" si="1"/>
        <v>#DIV/0!</v>
      </c>
      <c r="K12" s="28" t="s">
        <v>18</v>
      </c>
      <c r="L12" s="34"/>
      <c r="M12" s="34"/>
      <c r="N12" s="34"/>
      <c r="O12" s="33" t="e">
        <f t="shared" si="2"/>
        <v>#DIV/0!</v>
      </c>
    </row>
    <row r="13" spans="1:15" ht="15">
      <c r="A13" s="28" t="s">
        <v>19</v>
      </c>
      <c r="B13" s="32"/>
      <c r="C13" s="32"/>
      <c r="D13" s="32"/>
      <c r="E13" s="33" t="e">
        <f t="shared" si="0"/>
        <v>#DIV/0!</v>
      </c>
      <c r="F13" s="28" t="s">
        <v>19</v>
      </c>
      <c r="G13" s="34"/>
      <c r="H13" s="34"/>
      <c r="I13" s="34"/>
      <c r="J13" s="33" t="e">
        <f t="shared" si="1"/>
        <v>#DIV/0!</v>
      </c>
      <c r="K13" s="28" t="s">
        <v>19</v>
      </c>
      <c r="L13" s="34"/>
      <c r="M13" s="34"/>
      <c r="N13" s="34"/>
      <c r="O13" s="33" t="e">
        <f t="shared" si="2"/>
        <v>#DIV/0!</v>
      </c>
    </row>
    <row r="14" spans="1:15" ht="15">
      <c r="A14" s="28" t="s">
        <v>20</v>
      </c>
      <c r="B14" s="32"/>
      <c r="C14" s="32"/>
      <c r="D14" s="32"/>
      <c r="E14" s="33" t="e">
        <f t="shared" si="0"/>
        <v>#DIV/0!</v>
      </c>
      <c r="F14" s="28" t="s">
        <v>20</v>
      </c>
      <c r="G14" s="34"/>
      <c r="H14" s="34"/>
      <c r="I14" s="34"/>
      <c r="J14" s="33" t="e">
        <f t="shared" si="1"/>
        <v>#DIV/0!</v>
      </c>
      <c r="K14" s="28" t="s">
        <v>20</v>
      </c>
      <c r="L14" s="34"/>
      <c r="M14" s="34"/>
      <c r="N14" s="34"/>
      <c r="O14" s="33" t="e">
        <f t="shared" si="2"/>
        <v>#DIV/0!</v>
      </c>
    </row>
    <row r="15" spans="1:15" ht="15">
      <c r="A15" s="28" t="s">
        <v>21</v>
      </c>
      <c r="B15" s="32"/>
      <c r="C15" s="32"/>
      <c r="D15" s="32"/>
      <c r="E15" s="33" t="e">
        <f t="shared" si="0"/>
        <v>#DIV/0!</v>
      </c>
      <c r="F15" s="28" t="s">
        <v>21</v>
      </c>
      <c r="G15" s="34"/>
      <c r="H15" s="34"/>
      <c r="I15" s="34"/>
      <c r="J15" s="33" t="e">
        <f t="shared" si="1"/>
        <v>#DIV/0!</v>
      </c>
      <c r="K15" s="28" t="s">
        <v>21</v>
      </c>
      <c r="L15" s="34"/>
      <c r="M15" s="34"/>
      <c r="N15" s="34"/>
      <c r="O15" s="33" t="e">
        <f t="shared" si="2"/>
        <v>#DIV/0!</v>
      </c>
    </row>
    <row r="16" spans="1:15" ht="15">
      <c r="A16" s="28" t="s">
        <v>56</v>
      </c>
      <c r="B16" s="32"/>
      <c r="C16" s="32"/>
      <c r="D16" s="32"/>
      <c r="E16" s="33" t="e">
        <f t="shared" si="0"/>
        <v>#DIV/0!</v>
      </c>
      <c r="F16" s="28" t="s">
        <v>56</v>
      </c>
      <c r="G16" s="34"/>
      <c r="H16" s="32"/>
      <c r="I16" s="32"/>
      <c r="J16" s="33" t="e">
        <f t="shared" si="1"/>
        <v>#DIV/0!</v>
      </c>
      <c r="K16" s="28" t="s">
        <v>56</v>
      </c>
      <c r="L16" s="34"/>
      <c r="M16" s="32"/>
      <c r="N16" s="32"/>
      <c r="O16" s="33" t="e">
        <f t="shared" si="2"/>
        <v>#DIV/0!</v>
      </c>
    </row>
    <row r="17" spans="1:15" ht="15">
      <c r="A17" s="28" t="s">
        <v>57</v>
      </c>
      <c r="B17" s="32"/>
      <c r="C17" s="32"/>
      <c r="D17" s="32"/>
      <c r="E17" s="33" t="e">
        <f t="shared" si="0"/>
        <v>#DIV/0!</v>
      </c>
      <c r="F17" s="28" t="s">
        <v>57</v>
      </c>
      <c r="G17" s="34"/>
      <c r="H17" s="32"/>
      <c r="I17" s="32"/>
      <c r="J17" s="33" t="e">
        <f t="shared" si="1"/>
        <v>#DIV/0!</v>
      </c>
      <c r="K17" s="28" t="s">
        <v>57</v>
      </c>
      <c r="L17" s="34"/>
      <c r="M17" s="32"/>
      <c r="N17" s="32"/>
      <c r="O17" s="33" t="e">
        <f t="shared" si="2"/>
        <v>#DIV/0!</v>
      </c>
    </row>
    <row r="18" spans="1:15" ht="15">
      <c r="A18" s="28" t="s">
        <v>58</v>
      </c>
      <c r="B18" s="32"/>
      <c r="C18" s="32"/>
      <c r="D18" s="32"/>
      <c r="E18" s="33" t="e">
        <f t="shared" si="0"/>
        <v>#DIV/0!</v>
      </c>
      <c r="F18" s="28" t="s">
        <v>58</v>
      </c>
      <c r="G18" s="34"/>
      <c r="H18" s="32"/>
      <c r="I18" s="32"/>
      <c r="J18" s="33" t="e">
        <f t="shared" si="1"/>
        <v>#DIV/0!</v>
      </c>
      <c r="K18" s="28" t="s">
        <v>58</v>
      </c>
      <c r="L18" s="34"/>
      <c r="M18" s="32"/>
      <c r="N18" s="32"/>
      <c r="O18" s="33" t="e">
        <f t="shared" si="2"/>
        <v>#DIV/0!</v>
      </c>
    </row>
    <row r="19" spans="1:15" ht="15">
      <c r="A19" s="28" t="s">
        <v>59</v>
      </c>
      <c r="B19" s="32"/>
      <c r="C19" s="32"/>
      <c r="D19" s="32"/>
      <c r="E19" s="33" t="e">
        <f t="shared" si="0"/>
        <v>#DIV/0!</v>
      </c>
      <c r="F19" s="28" t="s">
        <v>59</v>
      </c>
      <c r="G19" s="34"/>
      <c r="H19" s="32"/>
      <c r="I19" s="32"/>
      <c r="J19" s="33" t="e">
        <f t="shared" si="1"/>
        <v>#DIV/0!</v>
      </c>
      <c r="K19" s="28" t="s">
        <v>59</v>
      </c>
      <c r="L19" s="34"/>
      <c r="M19" s="32"/>
      <c r="N19" s="32"/>
      <c r="O19" s="33" t="e">
        <f t="shared" si="2"/>
        <v>#DIV/0!</v>
      </c>
    </row>
    <row r="20" spans="1:15" ht="15">
      <c r="A20" s="28" t="s">
        <v>60</v>
      </c>
      <c r="B20" s="32"/>
      <c r="C20" s="32"/>
      <c r="D20" s="32"/>
      <c r="E20" s="33" t="e">
        <f t="shared" si="0"/>
        <v>#DIV/0!</v>
      </c>
      <c r="F20" s="28" t="s">
        <v>60</v>
      </c>
      <c r="G20" s="34"/>
      <c r="H20" s="32"/>
      <c r="I20" s="32"/>
      <c r="J20" s="33" t="e">
        <f t="shared" si="1"/>
        <v>#DIV/0!</v>
      </c>
      <c r="K20" s="28" t="s">
        <v>60</v>
      </c>
      <c r="L20" s="34"/>
      <c r="M20" s="32"/>
      <c r="N20" s="32"/>
      <c r="O20" s="33" t="e">
        <f t="shared" si="2"/>
        <v>#DIV/0!</v>
      </c>
    </row>
    <row r="21" spans="1:15" ht="15">
      <c r="A21" s="28" t="s">
        <v>61</v>
      </c>
      <c r="B21" s="32"/>
      <c r="C21" s="32"/>
      <c r="D21" s="32"/>
      <c r="E21" s="33" t="e">
        <f t="shared" si="0"/>
        <v>#DIV/0!</v>
      </c>
      <c r="F21" s="28" t="s">
        <v>61</v>
      </c>
      <c r="G21" s="34"/>
      <c r="H21" s="32"/>
      <c r="I21" s="32"/>
      <c r="J21" s="33" t="e">
        <f t="shared" si="1"/>
        <v>#DIV/0!</v>
      </c>
      <c r="K21" s="28" t="s">
        <v>61</v>
      </c>
      <c r="L21" s="34"/>
      <c r="M21" s="32"/>
      <c r="N21" s="32"/>
      <c r="O21" s="33" t="e">
        <f t="shared" si="2"/>
        <v>#DIV/0!</v>
      </c>
    </row>
    <row r="22" spans="1:15" ht="15">
      <c r="A22" s="28" t="s">
        <v>62</v>
      </c>
      <c r="B22" s="32"/>
      <c r="C22" s="32"/>
      <c r="D22" s="32"/>
      <c r="E22" s="33" t="e">
        <f t="shared" si="0"/>
        <v>#DIV/0!</v>
      </c>
      <c r="F22" s="28" t="s">
        <v>62</v>
      </c>
      <c r="G22" s="32"/>
      <c r="H22" s="32"/>
      <c r="I22" s="32"/>
      <c r="J22" s="33" t="e">
        <f t="shared" si="1"/>
        <v>#DIV/0!</v>
      </c>
      <c r="K22" s="28" t="s">
        <v>62</v>
      </c>
      <c r="L22" s="32"/>
      <c r="M22" s="32"/>
      <c r="N22" s="32"/>
      <c r="O22" s="33" t="e">
        <f t="shared" si="2"/>
        <v>#DIV/0!</v>
      </c>
    </row>
    <row r="23" spans="1:15" ht="15">
      <c r="A23" s="28" t="s">
        <v>93</v>
      </c>
      <c r="B23" s="32"/>
      <c r="C23" s="32"/>
      <c r="D23" s="32"/>
      <c r="E23" s="33" t="e">
        <f t="shared" si="0"/>
        <v>#DIV/0!</v>
      </c>
      <c r="F23" s="28" t="s">
        <v>93</v>
      </c>
      <c r="G23" s="32"/>
      <c r="H23" s="32"/>
      <c r="I23" s="32"/>
      <c r="J23" s="33" t="e">
        <f t="shared" si="1"/>
        <v>#DIV/0!</v>
      </c>
      <c r="K23" s="28" t="s">
        <v>93</v>
      </c>
      <c r="L23" s="32"/>
      <c r="M23" s="32"/>
      <c r="N23" s="32"/>
      <c r="O23" s="33" t="e">
        <f t="shared" si="2"/>
        <v>#DIV/0!</v>
      </c>
    </row>
    <row r="25" ht="15">
      <c r="A25" s="11" t="s">
        <v>63</v>
      </c>
    </row>
    <row r="26" ht="15">
      <c r="A26" s="4" t="s">
        <v>76</v>
      </c>
    </row>
    <row r="27" ht="15">
      <c r="A27" s="4" t="s">
        <v>65</v>
      </c>
    </row>
    <row r="28" ht="15">
      <c r="A28" s="4" t="s">
        <v>77</v>
      </c>
    </row>
    <row r="29" ht="15">
      <c r="A29" s="4" t="s">
        <v>100</v>
      </c>
    </row>
    <row r="30" ht="15">
      <c r="A30" s="4" t="s">
        <v>99</v>
      </c>
    </row>
    <row r="48" spans="2:5" ht="15">
      <c r="B48" s="36"/>
      <c r="C48" s="36"/>
      <c r="D48" s="36"/>
      <c r="E48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7.421875" style="0" customWidth="1"/>
    <col min="2" max="4" width="12.7109375" style="2" customWidth="1"/>
    <col min="5" max="5" width="4.421875" style="2" customWidth="1"/>
    <col min="6" max="7" width="12.7109375" style="2" customWidth="1"/>
    <col min="8" max="8" width="12.7109375" style="0" customWidth="1"/>
    <col min="9" max="9" width="4.00390625" style="0" customWidth="1"/>
    <col min="10" max="11" width="12.7109375" style="0" customWidth="1"/>
    <col min="12" max="12" width="4.28125" style="0" customWidth="1"/>
    <col min="13" max="13" width="19.57421875" style="0" customWidth="1"/>
    <col min="14" max="14" width="11.421875" style="0" customWidth="1"/>
  </cols>
  <sheetData>
    <row r="1" spans="1:11" ht="15">
      <c r="A1" t="s">
        <v>9</v>
      </c>
      <c r="B1" s="43" t="s">
        <v>5</v>
      </c>
      <c r="C1" s="43"/>
      <c r="D1" s="43"/>
      <c r="F1" s="43" t="s">
        <v>6</v>
      </c>
      <c r="G1" s="43"/>
      <c r="H1" s="43"/>
      <c r="J1" s="43" t="s">
        <v>7</v>
      </c>
      <c r="K1" s="43"/>
    </row>
    <row r="2" spans="2:12" ht="15">
      <c r="B2" s="1" t="s">
        <v>4</v>
      </c>
      <c r="C2" s="1" t="s">
        <v>25</v>
      </c>
      <c r="D2" s="1" t="s">
        <v>26</v>
      </c>
      <c r="F2" s="1" t="s">
        <v>0</v>
      </c>
      <c r="G2" s="1" t="s">
        <v>69</v>
      </c>
      <c r="H2" s="1" t="s">
        <v>1</v>
      </c>
      <c r="J2" s="1" t="s">
        <v>2</v>
      </c>
      <c r="K2" s="1" t="s">
        <v>3</v>
      </c>
      <c r="L2" s="2"/>
    </row>
    <row r="3" spans="1:11" ht="15">
      <c r="A3" s="6" t="s">
        <v>22</v>
      </c>
      <c r="B3" s="7">
        <v>1</v>
      </c>
      <c r="C3" s="7">
        <f>SQRT(2)</f>
        <v>1.4142135623730951</v>
      </c>
      <c r="D3" s="7">
        <f>SQRT(5)</f>
        <v>2.23606797749979</v>
      </c>
      <c r="E3" s="8"/>
      <c r="F3" s="7">
        <f>B3^2+D3^2-C3^2</f>
        <v>4</v>
      </c>
      <c r="G3" s="7">
        <f>ACOS(F3/(2*D3*B3))</f>
        <v>0.46364760900080615</v>
      </c>
      <c r="H3" s="7">
        <f>G3/PI()*180</f>
        <v>26.565051177077994</v>
      </c>
      <c r="I3" s="6"/>
      <c r="J3" s="7">
        <f>D3*COS(G3)</f>
        <v>2</v>
      </c>
      <c r="K3" s="7">
        <f>D3*SIN(G3)</f>
        <v>1.0000000000000002</v>
      </c>
    </row>
    <row r="4" spans="1:12" ht="15">
      <c r="A4" t="s">
        <v>8</v>
      </c>
      <c r="B4" s="13" t="e">
        <f>Measurements!E3</f>
        <v>#DIV/0!</v>
      </c>
      <c r="C4" s="13" t="e">
        <f>Measurements!J3</f>
        <v>#DIV/0!</v>
      </c>
      <c r="D4" s="13" t="e">
        <f>Measurements!O3</f>
        <v>#DIV/0!</v>
      </c>
      <c r="F4" s="7" t="e">
        <f aca="true" t="shared" si="0" ref="F4:F24">B4^2+D4^2-C4^2</f>
        <v>#DIV/0!</v>
      </c>
      <c r="G4" s="7" t="e">
        <f aca="true" t="shared" si="1" ref="G4:G24">ACOS(F4/(2*D4*B4))</f>
        <v>#DIV/0!</v>
      </c>
      <c r="H4" s="7" t="e">
        <f aca="true" t="shared" si="2" ref="H4:H24">G4/PI()*180</f>
        <v>#DIV/0!</v>
      </c>
      <c r="J4" s="27" t="e">
        <f>D4*COS(G4)</f>
        <v>#DIV/0!</v>
      </c>
      <c r="K4" s="27" t="e">
        <f>D4*SIN(G4)</f>
        <v>#DIV/0!</v>
      </c>
      <c r="L4" s="3"/>
    </row>
    <row r="5" spans="1:11" ht="15">
      <c r="A5" t="s">
        <v>10</v>
      </c>
      <c r="B5" s="13" t="e">
        <f>Measurements!E4</f>
        <v>#DIV/0!</v>
      </c>
      <c r="C5" s="13" t="e">
        <f>Measurements!J4</f>
        <v>#DIV/0!</v>
      </c>
      <c r="D5" s="13" t="e">
        <f>Measurements!O4</f>
        <v>#DIV/0!</v>
      </c>
      <c r="F5" s="7" t="e">
        <f t="shared" si="0"/>
        <v>#DIV/0!</v>
      </c>
      <c r="G5" s="7" t="e">
        <f t="shared" si="1"/>
        <v>#DIV/0!</v>
      </c>
      <c r="H5" s="7" t="e">
        <f t="shared" si="2"/>
        <v>#DIV/0!</v>
      </c>
      <c r="J5" s="27" t="e">
        <f aca="true" t="shared" si="3" ref="J5:J14">D5*COS(G5)</f>
        <v>#DIV/0!</v>
      </c>
      <c r="K5" s="27" t="e">
        <f aca="true" t="shared" si="4" ref="K5:K14">D5*SIN(G5)</f>
        <v>#DIV/0!</v>
      </c>
    </row>
    <row r="6" spans="1:11" ht="15">
      <c r="A6" t="s">
        <v>11</v>
      </c>
      <c r="B6" s="13" t="e">
        <f>Measurements!E5</f>
        <v>#DIV/0!</v>
      </c>
      <c r="C6" s="13" t="e">
        <f>Measurements!J5</f>
        <v>#DIV/0!</v>
      </c>
      <c r="D6" s="13" t="e">
        <f>Measurements!O5</f>
        <v>#DIV/0!</v>
      </c>
      <c r="F6" s="7" t="e">
        <f t="shared" si="0"/>
        <v>#DIV/0!</v>
      </c>
      <c r="G6" s="7" t="e">
        <f t="shared" si="1"/>
        <v>#DIV/0!</v>
      </c>
      <c r="H6" s="7" t="e">
        <f t="shared" si="2"/>
        <v>#DIV/0!</v>
      </c>
      <c r="J6" s="27" t="e">
        <f t="shared" si="3"/>
        <v>#DIV/0!</v>
      </c>
      <c r="K6" s="27" t="e">
        <f t="shared" si="4"/>
        <v>#DIV/0!</v>
      </c>
    </row>
    <row r="7" spans="1:11" ht="15">
      <c r="A7" t="s">
        <v>12</v>
      </c>
      <c r="B7" s="13" t="e">
        <f>Measurements!E6</f>
        <v>#DIV/0!</v>
      </c>
      <c r="C7" s="13" t="e">
        <f>Measurements!J6</f>
        <v>#DIV/0!</v>
      </c>
      <c r="D7" s="13" t="e">
        <f>Measurements!O6</f>
        <v>#DIV/0!</v>
      </c>
      <c r="F7" s="7" t="e">
        <f t="shared" si="0"/>
        <v>#DIV/0!</v>
      </c>
      <c r="G7" s="7" t="e">
        <f t="shared" si="1"/>
        <v>#DIV/0!</v>
      </c>
      <c r="H7" s="7" t="e">
        <f t="shared" si="2"/>
        <v>#DIV/0!</v>
      </c>
      <c r="J7" s="27" t="e">
        <f t="shared" si="3"/>
        <v>#DIV/0!</v>
      </c>
      <c r="K7" s="27" t="e">
        <f t="shared" si="4"/>
        <v>#DIV/0!</v>
      </c>
    </row>
    <row r="8" spans="1:14" ht="15">
      <c r="A8" t="s">
        <v>13</v>
      </c>
      <c r="B8" s="13" t="e">
        <f>Measurements!E7</f>
        <v>#DIV/0!</v>
      </c>
      <c r="C8" s="13" t="e">
        <f>Measurements!J7</f>
        <v>#DIV/0!</v>
      </c>
      <c r="D8" s="13" t="e">
        <f>Measurements!O7</f>
        <v>#DIV/0!</v>
      </c>
      <c r="F8" s="7" t="e">
        <f t="shared" si="0"/>
        <v>#DIV/0!</v>
      </c>
      <c r="G8" s="7" t="e">
        <f t="shared" si="1"/>
        <v>#DIV/0!</v>
      </c>
      <c r="H8" s="7" t="e">
        <f t="shared" si="2"/>
        <v>#DIV/0!</v>
      </c>
      <c r="J8" s="27" t="e">
        <f t="shared" si="3"/>
        <v>#DIV/0!</v>
      </c>
      <c r="K8" s="27" t="e">
        <f t="shared" si="4"/>
        <v>#DIV/0!</v>
      </c>
      <c r="N8" s="5"/>
    </row>
    <row r="9" spans="1:11" ht="15">
      <c r="A9" t="s">
        <v>14</v>
      </c>
      <c r="B9" s="13" t="e">
        <f>Measurements!E8</f>
        <v>#DIV/0!</v>
      </c>
      <c r="C9" s="13" t="e">
        <f>Measurements!J8</f>
        <v>#DIV/0!</v>
      </c>
      <c r="D9" s="13" t="e">
        <f>Measurements!O8</f>
        <v>#DIV/0!</v>
      </c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J9" s="27" t="e">
        <f t="shared" si="3"/>
        <v>#DIV/0!</v>
      </c>
      <c r="K9" s="27" t="e">
        <f t="shared" si="4"/>
        <v>#DIV/0!</v>
      </c>
    </row>
    <row r="10" spans="1:11" ht="15">
      <c r="A10" t="s">
        <v>15</v>
      </c>
      <c r="B10" s="13" t="e">
        <f>Measurements!E9</f>
        <v>#DIV/0!</v>
      </c>
      <c r="C10" s="13" t="e">
        <f>Measurements!J9</f>
        <v>#DIV/0!</v>
      </c>
      <c r="D10" s="13" t="e">
        <f>Measurements!O9</f>
        <v>#DIV/0!</v>
      </c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J10" s="27" t="e">
        <f t="shared" si="3"/>
        <v>#DIV/0!</v>
      </c>
      <c r="K10" s="27" t="e">
        <f t="shared" si="4"/>
        <v>#DIV/0!</v>
      </c>
    </row>
    <row r="11" spans="1:11" ht="15">
      <c r="A11" t="s">
        <v>16</v>
      </c>
      <c r="B11" s="13" t="e">
        <f>Measurements!E10</f>
        <v>#DIV/0!</v>
      </c>
      <c r="C11" s="13" t="e">
        <f>Measurements!J10</f>
        <v>#DIV/0!</v>
      </c>
      <c r="D11" s="13" t="e">
        <f>Measurements!O10</f>
        <v>#DIV/0!</v>
      </c>
      <c r="F11" s="7" t="e">
        <f t="shared" si="0"/>
        <v>#DIV/0!</v>
      </c>
      <c r="G11" s="7" t="e">
        <f t="shared" si="1"/>
        <v>#DIV/0!</v>
      </c>
      <c r="H11" s="7" t="e">
        <f t="shared" si="2"/>
        <v>#DIV/0!</v>
      </c>
      <c r="J11" s="27" t="e">
        <f t="shared" si="3"/>
        <v>#DIV/0!</v>
      </c>
      <c r="K11" s="27" t="e">
        <f t="shared" si="4"/>
        <v>#DIV/0!</v>
      </c>
    </row>
    <row r="12" spans="1:12" ht="15">
      <c r="A12" t="s">
        <v>17</v>
      </c>
      <c r="B12" s="13" t="e">
        <f>Measurements!E11</f>
        <v>#DIV/0!</v>
      </c>
      <c r="C12" s="13" t="e">
        <f>Measurements!J11</f>
        <v>#DIV/0!</v>
      </c>
      <c r="D12" s="13" t="e">
        <f>Measurements!O11</f>
        <v>#DIV/0!</v>
      </c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J12" s="27" t="e">
        <f t="shared" si="3"/>
        <v>#DIV/0!</v>
      </c>
      <c r="K12" s="27" t="e">
        <f t="shared" si="4"/>
        <v>#DIV/0!</v>
      </c>
      <c r="L12" s="3"/>
    </row>
    <row r="13" spans="1:12" ht="15">
      <c r="A13" t="s">
        <v>18</v>
      </c>
      <c r="B13" s="13" t="e">
        <f>Measurements!E12</f>
        <v>#DIV/0!</v>
      </c>
      <c r="C13" s="13" t="e">
        <f>Measurements!J12</f>
        <v>#DIV/0!</v>
      </c>
      <c r="D13" s="13" t="e">
        <f>Measurements!O12</f>
        <v>#DIV/0!</v>
      </c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J13" s="27" t="e">
        <f t="shared" si="3"/>
        <v>#DIV/0!</v>
      </c>
      <c r="K13" s="27" t="e">
        <f t="shared" si="4"/>
        <v>#DIV/0!</v>
      </c>
      <c r="L13" s="3"/>
    </row>
    <row r="14" spans="1:12" ht="15">
      <c r="A14" t="s">
        <v>19</v>
      </c>
      <c r="B14" s="13" t="e">
        <f>Measurements!E13</f>
        <v>#DIV/0!</v>
      </c>
      <c r="C14" s="13" t="e">
        <f>Measurements!J13</f>
        <v>#DIV/0!</v>
      </c>
      <c r="D14" s="13" t="e">
        <f>Measurements!O13</f>
        <v>#DIV/0!</v>
      </c>
      <c r="F14" s="7" t="e">
        <f t="shared" si="0"/>
        <v>#DIV/0!</v>
      </c>
      <c r="G14" s="7" t="e">
        <f t="shared" si="1"/>
        <v>#DIV/0!</v>
      </c>
      <c r="H14" s="7" t="e">
        <f t="shared" si="2"/>
        <v>#DIV/0!</v>
      </c>
      <c r="J14" s="27" t="e">
        <f t="shared" si="3"/>
        <v>#DIV/0!</v>
      </c>
      <c r="K14" s="27" t="e">
        <f t="shared" si="4"/>
        <v>#DIV/0!</v>
      </c>
      <c r="L14" s="3"/>
    </row>
    <row r="15" spans="1:12" ht="15">
      <c r="A15" t="s">
        <v>20</v>
      </c>
      <c r="B15" s="13" t="e">
        <f>Measurements!E14</f>
        <v>#DIV/0!</v>
      </c>
      <c r="C15" s="13" t="e">
        <f>Measurements!J14</f>
        <v>#DIV/0!</v>
      </c>
      <c r="D15" s="13" t="e">
        <f>Measurements!O14</f>
        <v>#DIV/0!</v>
      </c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J15" s="27" t="e">
        <f>D15*COS(G15)</f>
        <v>#DIV/0!</v>
      </c>
      <c r="K15" s="27" t="e">
        <f>D15*SIN(G15)</f>
        <v>#DIV/0!</v>
      </c>
      <c r="L15" s="3"/>
    </row>
    <row r="16" spans="1:11" ht="15">
      <c r="A16" t="s">
        <v>21</v>
      </c>
      <c r="B16" s="13" t="e">
        <f>Measurements!E15</f>
        <v>#DIV/0!</v>
      </c>
      <c r="C16" s="13" t="e">
        <f>Measurements!J15</f>
        <v>#DIV/0!</v>
      </c>
      <c r="D16" s="13" t="e">
        <f>Measurements!O15</f>
        <v>#DIV/0!</v>
      </c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J16" s="27" t="e">
        <f>D16*COS(G16)</f>
        <v>#DIV/0!</v>
      </c>
      <c r="K16" s="27" t="e">
        <f>D16*SIN(G16)</f>
        <v>#DIV/0!</v>
      </c>
    </row>
    <row r="17" spans="1:11" ht="15">
      <c r="A17" t="s">
        <v>56</v>
      </c>
      <c r="B17" s="13" t="e">
        <f>Measurements!E16</f>
        <v>#DIV/0!</v>
      </c>
      <c r="C17" s="13" t="e">
        <f>Measurements!J16</f>
        <v>#DIV/0!</v>
      </c>
      <c r="D17" s="13" t="e">
        <f>Measurements!O16</f>
        <v>#DIV/0!</v>
      </c>
      <c r="F17" s="7" t="e">
        <f t="shared" si="0"/>
        <v>#DIV/0!</v>
      </c>
      <c r="G17" s="7" t="e">
        <f t="shared" si="1"/>
        <v>#DIV/0!</v>
      </c>
      <c r="H17" s="7" t="e">
        <f t="shared" si="2"/>
        <v>#DIV/0!</v>
      </c>
      <c r="J17" s="27" t="e">
        <f aca="true" t="shared" si="5" ref="J17:J23">D17*COS(G17)</f>
        <v>#DIV/0!</v>
      </c>
      <c r="K17" s="27" t="e">
        <f aca="true" t="shared" si="6" ref="K17:K23">D17*SIN(G17)</f>
        <v>#DIV/0!</v>
      </c>
    </row>
    <row r="18" spans="1:11" ht="15">
      <c r="A18" t="s">
        <v>57</v>
      </c>
      <c r="B18" s="13" t="e">
        <f>Measurements!E17</f>
        <v>#DIV/0!</v>
      </c>
      <c r="C18" s="13" t="e">
        <f>Measurements!J17</f>
        <v>#DIV/0!</v>
      </c>
      <c r="D18" s="13" t="e">
        <f>Measurements!O17</f>
        <v>#DIV/0!</v>
      </c>
      <c r="F18" s="7" t="e">
        <f t="shared" si="0"/>
        <v>#DIV/0!</v>
      </c>
      <c r="G18" s="7" t="e">
        <f t="shared" si="1"/>
        <v>#DIV/0!</v>
      </c>
      <c r="H18" s="7" t="e">
        <f t="shared" si="2"/>
        <v>#DIV/0!</v>
      </c>
      <c r="J18" s="27" t="e">
        <f t="shared" si="5"/>
        <v>#DIV/0!</v>
      </c>
      <c r="K18" s="27" t="e">
        <f t="shared" si="6"/>
        <v>#DIV/0!</v>
      </c>
    </row>
    <row r="19" spans="1:11" ht="15">
      <c r="A19" t="s">
        <v>58</v>
      </c>
      <c r="B19" s="13" t="e">
        <f>Measurements!E18</f>
        <v>#DIV/0!</v>
      </c>
      <c r="C19" s="13" t="e">
        <f>Measurements!J18</f>
        <v>#DIV/0!</v>
      </c>
      <c r="D19" s="13" t="e">
        <f>Measurements!O18</f>
        <v>#DIV/0!</v>
      </c>
      <c r="F19" s="7" t="e">
        <f t="shared" si="0"/>
        <v>#DIV/0!</v>
      </c>
      <c r="G19" s="7" t="e">
        <f t="shared" si="1"/>
        <v>#DIV/0!</v>
      </c>
      <c r="H19" s="7" t="e">
        <f t="shared" si="2"/>
        <v>#DIV/0!</v>
      </c>
      <c r="J19" s="27" t="e">
        <f t="shared" si="5"/>
        <v>#DIV/0!</v>
      </c>
      <c r="K19" s="27" t="e">
        <f t="shared" si="6"/>
        <v>#DIV/0!</v>
      </c>
    </row>
    <row r="20" spans="1:11" ht="15">
      <c r="A20" t="s">
        <v>59</v>
      </c>
      <c r="B20" s="13" t="e">
        <f>Measurements!E19</f>
        <v>#DIV/0!</v>
      </c>
      <c r="C20" s="13" t="e">
        <f>Measurements!J19</f>
        <v>#DIV/0!</v>
      </c>
      <c r="D20" s="13" t="e">
        <f>Measurements!O19</f>
        <v>#DIV/0!</v>
      </c>
      <c r="F20" s="7" t="e">
        <f t="shared" si="0"/>
        <v>#DIV/0!</v>
      </c>
      <c r="G20" s="7" t="e">
        <f t="shared" si="1"/>
        <v>#DIV/0!</v>
      </c>
      <c r="H20" s="7" t="e">
        <f t="shared" si="2"/>
        <v>#DIV/0!</v>
      </c>
      <c r="J20" s="27" t="e">
        <f t="shared" si="5"/>
        <v>#DIV/0!</v>
      </c>
      <c r="K20" s="27" t="e">
        <f t="shared" si="6"/>
        <v>#DIV/0!</v>
      </c>
    </row>
    <row r="21" spans="1:11" ht="15">
      <c r="A21" t="s">
        <v>60</v>
      </c>
      <c r="B21" s="13" t="e">
        <f>Measurements!E20</f>
        <v>#DIV/0!</v>
      </c>
      <c r="C21" s="13" t="e">
        <f>Measurements!J20</f>
        <v>#DIV/0!</v>
      </c>
      <c r="D21" s="13" t="e">
        <f>Measurements!O20</f>
        <v>#DIV/0!</v>
      </c>
      <c r="F21" s="7" t="e">
        <f t="shared" si="0"/>
        <v>#DIV/0!</v>
      </c>
      <c r="G21" s="7" t="e">
        <f t="shared" si="1"/>
        <v>#DIV/0!</v>
      </c>
      <c r="H21" s="7" t="e">
        <f t="shared" si="2"/>
        <v>#DIV/0!</v>
      </c>
      <c r="J21" s="27" t="e">
        <f t="shared" si="5"/>
        <v>#DIV/0!</v>
      </c>
      <c r="K21" s="27" t="e">
        <f t="shared" si="6"/>
        <v>#DIV/0!</v>
      </c>
    </row>
    <row r="22" spans="1:13" ht="15">
      <c r="A22" t="s">
        <v>61</v>
      </c>
      <c r="B22" s="13" t="e">
        <f>Measurements!E21</f>
        <v>#DIV/0!</v>
      </c>
      <c r="C22" s="13" t="e">
        <f>Measurements!J21</f>
        <v>#DIV/0!</v>
      </c>
      <c r="D22" s="13" t="e">
        <f>Measurements!O21</f>
        <v>#DIV/0!</v>
      </c>
      <c r="F22" s="7" t="e">
        <f t="shared" si="0"/>
        <v>#DIV/0!</v>
      </c>
      <c r="G22" s="7" t="e">
        <f t="shared" si="1"/>
        <v>#DIV/0!</v>
      </c>
      <c r="H22" s="7" t="e">
        <f t="shared" si="2"/>
        <v>#DIV/0!</v>
      </c>
      <c r="J22" s="27" t="e">
        <f t="shared" si="5"/>
        <v>#DIV/0!</v>
      </c>
      <c r="K22" s="27" t="e">
        <f t="shared" si="6"/>
        <v>#DIV/0!</v>
      </c>
      <c r="M22" s="10" t="s">
        <v>64</v>
      </c>
    </row>
    <row r="23" spans="1:15" ht="15">
      <c r="A23" t="s">
        <v>62</v>
      </c>
      <c r="B23" s="13" t="e">
        <f>Measurements!E22</f>
        <v>#DIV/0!</v>
      </c>
      <c r="C23" s="13" t="e">
        <f>Measurements!J22</f>
        <v>#DIV/0!</v>
      </c>
      <c r="D23" s="13" t="e">
        <f>Measurements!O22</f>
        <v>#DIV/0!</v>
      </c>
      <c r="F23" s="7" t="e">
        <f t="shared" si="0"/>
        <v>#DIV/0!</v>
      </c>
      <c r="G23" s="7" t="e">
        <f t="shared" si="1"/>
        <v>#DIV/0!</v>
      </c>
      <c r="H23" s="7" t="e">
        <f t="shared" si="2"/>
        <v>#DIV/0!</v>
      </c>
      <c r="J23" s="27" t="e">
        <f t="shared" si="5"/>
        <v>#DIV/0!</v>
      </c>
      <c r="K23" s="27" t="e">
        <f t="shared" si="6"/>
        <v>#DIV/0!</v>
      </c>
      <c r="M23" t="s">
        <v>30</v>
      </c>
      <c r="N23" s="40" t="e">
        <f>SQRT((J4-J23)^2+(K4-K23)^2)</f>
        <v>#DIV/0!</v>
      </c>
      <c r="O23" t="s">
        <v>29</v>
      </c>
    </row>
    <row r="24" spans="1:15" ht="15">
      <c r="A24" t="s">
        <v>93</v>
      </c>
      <c r="B24" s="13" t="e">
        <f>Measurements!E23</f>
        <v>#DIV/0!</v>
      </c>
      <c r="C24" s="13" t="e">
        <f>Measurements!J23</f>
        <v>#DIV/0!</v>
      </c>
      <c r="D24" s="13" t="e">
        <f>Measurements!O23</f>
        <v>#DIV/0!</v>
      </c>
      <c r="F24" s="7" t="e">
        <f t="shared" si="0"/>
        <v>#DIV/0!</v>
      </c>
      <c r="G24" s="7" t="e">
        <f t="shared" si="1"/>
        <v>#DIV/0!</v>
      </c>
      <c r="H24" s="7" t="e">
        <f t="shared" si="2"/>
        <v>#DIV/0!</v>
      </c>
      <c r="J24" s="27" t="e">
        <f>D24*COS(G24)</f>
        <v>#DIV/0!</v>
      </c>
      <c r="K24" s="27" t="e">
        <f>D24*SIN(G24)</f>
        <v>#DIV/0!</v>
      </c>
      <c r="M24" t="s">
        <v>34</v>
      </c>
      <c r="N24" s="39">
        <v>2032</v>
      </c>
      <c r="O24" t="s">
        <v>31</v>
      </c>
    </row>
    <row r="26" spans="1:11" ht="15">
      <c r="A26" s="11" t="s">
        <v>63</v>
      </c>
      <c r="J26" s="13"/>
      <c r="K26" s="13"/>
    </row>
    <row r="27" ht="15">
      <c r="A27" t="s">
        <v>66</v>
      </c>
    </row>
    <row r="28" ht="15">
      <c r="A28" t="s">
        <v>68</v>
      </c>
    </row>
    <row r="29" ht="15">
      <c r="A29" t="s">
        <v>67</v>
      </c>
    </row>
    <row r="30" ht="15">
      <c r="A30" t="s">
        <v>95</v>
      </c>
    </row>
    <row r="31" ht="15">
      <c r="A31" t="s">
        <v>96</v>
      </c>
    </row>
  </sheetData>
  <sheetProtection/>
  <mergeCells count="3">
    <mergeCell ref="F1:H1"/>
    <mergeCell ref="J1:K1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O37" sqref="O37"/>
    </sheetView>
  </sheetViews>
  <sheetFormatPr defaultColWidth="9.140625" defaultRowHeight="15"/>
  <cols>
    <col min="1" max="1" width="9.28125" style="0" customWidth="1"/>
    <col min="12" max="12" width="14.8515625" style="0" customWidth="1"/>
    <col min="13" max="13" width="10.57421875" style="0" bestFit="1" customWidth="1"/>
    <col min="14" max="14" width="13.00390625" style="0" customWidth="1"/>
    <col min="15" max="15" width="10.421875" style="22" customWidth="1"/>
  </cols>
  <sheetData>
    <row r="2" ht="15">
      <c r="L2" s="10" t="s">
        <v>73</v>
      </c>
    </row>
    <row r="3" spans="12:14" ht="15">
      <c r="L3" t="s">
        <v>71</v>
      </c>
      <c r="M3" s="24" t="e">
        <f>INDEX(LINEST('Co-ordinates'!K4:K23,'Co-ordinates'!J4:J23,TRUE,TRUE),1,1)</f>
        <v>#VALUE!</v>
      </c>
      <c r="N3" s="25"/>
    </row>
    <row r="4" spans="12:13" ht="15">
      <c r="L4" t="s">
        <v>72</v>
      </c>
      <c r="M4" s="24" t="e">
        <f>INDEX(LINEST('Co-ordinates'!K4:K23,'Co-ordinates'!J4:J23,TRUE,TRUE),1,2)</f>
        <v>#VALUE!</v>
      </c>
    </row>
    <row r="6" ht="15">
      <c r="M6" t="s">
        <v>79</v>
      </c>
    </row>
    <row r="7" spans="13:15" ht="15">
      <c r="M7" s="30" t="s">
        <v>2</v>
      </c>
      <c r="N7" s="30" t="s">
        <v>3</v>
      </c>
      <c r="O7" s="30" t="s">
        <v>78</v>
      </c>
    </row>
    <row r="8" spans="12:15" ht="15">
      <c r="L8" t="s">
        <v>8</v>
      </c>
      <c r="M8" s="29" t="e">
        <f>'Co-ordinates'!J4</f>
        <v>#DIV/0!</v>
      </c>
      <c r="N8" s="29" t="e">
        <f>'Co-ordinates'!K4</f>
        <v>#DIV/0!</v>
      </c>
      <c r="O8" s="27" t="e">
        <f aca="true" t="shared" si="0" ref="O8:O27">SIN(PI()/2-ATAN(slope))*(N8-((slope*M8)+icept))</f>
        <v>#VALUE!</v>
      </c>
    </row>
    <row r="9" spans="12:15" ht="15">
      <c r="L9" t="s">
        <v>10</v>
      </c>
      <c r="M9" s="29" t="e">
        <f>'Co-ordinates'!J5</f>
        <v>#DIV/0!</v>
      </c>
      <c r="N9" s="29" t="e">
        <f>'Co-ordinates'!K5</f>
        <v>#DIV/0!</v>
      </c>
      <c r="O9" s="27" t="e">
        <f t="shared" si="0"/>
        <v>#VALUE!</v>
      </c>
    </row>
    <row r="10" spans="12:15" ht="15">
      <c r="L10" t="s">
        <v>11</v>
      </c>
      <c r="M10" s="29" t="e">
        <f>'Co-ordinates'!J6</f>
        <v>#DIV/0!</v>
      </c>
      <c r="N10" s="29" t="e">
        <f>'Co-ordinates'!K6</f>
        <v>#DIV/0!</v>
      </c>
      <c r="O10" s="27" t="e">
        <f t="shared" si="0"/>
        <v>#VALUE!</v>
      </c>
    </row>
    <row r="11" spans="12:15" ht="15">
      <c r="L11" t="s">
        <v>12</v>
      </c>
      <c r="M11" s="29" t="e">
        <f>'Co-ordinates'!J7</f>
        <v>#DIV/0!</v>
      </c>
      <c r="N11" s="29" t="e">
        <f>'Co-ordinates'!K7</f>
        <v>#DIV/0!</v>
      </c>
      <c r="O11" s="27" t="e">
        <f t="shared" si="0"/>
        <v>#VALUE!</v>
      </c>
    </row>
    <row r="12" spans="12:15" ht="15">
      <c r="L12" t="s">
        <v>13</v>
      </c>
      <c r="M12" s="29" t="e">
        <f>'Co-ordinates'!J8</f>
        <v>#DIV/0!</v>
      </c>
      <c r="N12" s="29" t="e">
        <f>'Co-ordinates'!K8</f>
        <v>#DIV/0!</v>
      </c>
      <c r="O12" s="27" t="e">
        <f t="shared" si="0"/>
        <v>#VALUE!</v>
      </c>
    </row>
    <row r="13" spans="12:15" ht="15">
      <c r="L13" t="s">
        <v>14</v>
      </c>
      <c r="M13" s="29" t="e">
        <f>'Co-ordinates'!J9</f>
        <v>#DIV/0!</v>
      </c>
      <c r="N13" s="29" t="e">
        <f>'Co-ordinates'!K9</f>
        <v>#DIV/0!</v>
      </c>
      <c r="O13" s="27" t="e">
        <f t="shared" si="0"/>
        <v>#VALUE!</v>
      </c>
    </row>
    <row r="14" spans="12:15" ht="15">
      <c r="L14" t="s">
        <v>15</v>
      </c>
      <c r="M14" s="29" t="e">
        <f>'Co-ordinates'!J10</f>
        <v>#DIV/0!</v>
      </c>
      <c r="N14" s="29" t="e">
        <f>'Co-ordinates'!K10</f>
        <v>#DIV/0!</v>
      </c>
      <c r="O14" s="27" t="e">
        <f t="shared" si="0"/>
        <v>#VALUE!</v>
      </c>
    </row>
    <row r="15" spans="12:15" ht="15">
      <c r="L15" t="s">
        <v>16</v>
      </c>
      <c r="M15" s="29" t="e">
        <f>'Co-ordinates'!J11</f>
        <v>#DIV/0!</v>
      </c>
      <c r="N15" s="29" t="e">
        <f>'Co-ordinates'!K11</f>
        <v>#DIV/0!</v>
      </c>
      <c r="O15" s="27" t="e">
        <f t="shared" si="0"/>
        <v>#VALUE!</v>
      </c>
    </row>
    <row r="16" spans="12:15" ht="15">
      <c r="L16" t="s">
        <v>17</v>
      </c>
      <c r="M16" s="29" t="e">
        <f>'Co-ordinates'!J12</f>
        <v>#DIV/0!</v>
      </c>
      <c r="N16" s="29" t="e">
        <f>'Co-ordinates'!K12</f>
        <v>#DIV/0!</v>
      </c>
      <c r="O16" s="27" t="e">
        <f t="shared" si="0"/>
        <v>#VALUE!</v>
      </c>
    </row>
    <row r="17" spans="12:15" ht="15">
      <c r="L17" t="s">
        <v>18</v>
      </c>
      <c r="M17" s="29" t="e">
        <f>'Co-ordinates'!J13</f>
        <v>#DIV/0!</v>
      </c>
      <c r="N17" s="29" t="e">
        <f>'Co-ordinates'!K13</f>
        <v>#DIV/0!</v>
      </c>
      <c r="O17" s="27" t="e">
        <f t="shared" si="0"/>
        <v>#VALUE!</v>
      </c>
    </row>
    <row r="18" spans="12:15" ht="15">
      <c r="L18" t="s">
        <v>19</v>
      </c>
      <c r="M18" s="29" t="e">
        <f>'Co-ordinates'!J14</f>
        <v>#DIV/0!</v>
      </c>
      <c r="N18" s="29" t="e">
        <f>'Co-ordinates'!K14</f>
        <v>#DIV/0!</v>
      </c>
      <c r="O18" s="27" t="e">
        <f t="shared" si="0"/>
        <v>#VALUE!</v>
      </c>
    </row>
    <row r="19" spans="12:15" ht="15">
      <c r="L19" t="s">
        <v>20</v>
      </c>
      <c r="M19" s="29" t="e">
        <f>'Co-ordinates'!J15</f>
        <v>#DIV/0!</v>
      </c>
      <c r="N19" s="29" t="e">
        <f>'Co-ordinates'!K15</f>
        <v>#DIV/0!</v>
      </c>
      <c r="O19" s="27" t="e">
        <f t="shared" si="0"/>
        <v>#VALUE!</v>
      </c>
    </row>
    <row r="20" spans="12:15" ht="15">
      <c r="L20" t="s">
        <v>21</v>
      </c>
      <c r="M20" s="29" t="e">
        <f>'Co-ordinates'!J16</f>
        <v>#DIV/0!</v>
      </c>
      <c r="N20" s="29" t="e">
        <f>'Co-ordinates'!K16</f>
        <v>#DIV/0!</v>
      </c>
      <c r="O20" s="27" t="e">
        <f t="shared" si="0"/>
        <v>#VALUE!</v>
      </c>
    </row>
    <row r="21" spans="12:15" ht="15">
      <c r="L21" t="s">
        <v>56</v>
      </c>
      <c r="M21" s="29" t="e">
        <f>'Co-ordinates'!J17</f>
        <v>#DIV/0!</v>
      </c>
      <c r="N21" s="29" t="e">
        <f>'Co-ordinates'!K17</f>
        <v>#DIV/0!</v>
      </c>
      <c r="O21" s="27" t="e">
        <f t="shared" si="0"/>
        <v>#VALUE!</v>
      </c>
    </row>
    <row r="22" spans="12:15" ht="15">
      <c r="L22" t="s">
        <v>57</v>
      </c>
      <c r="M22" s="29" t="e">
        <f>'Co-ordinates'!J18</f>
        <v>#DIV/0!</v>
      </c>
      <c r="N22" s="29" t="e">
        <f>'Co-ordinates'!K18</f>
        <v>#DIV/0!</v>
      </c>
      <c r="O22" s="27" t="e">
        <f t="shared" si="0"/>
        <v>#VALUE!</v>
      </c>
    </row>
    <row r="23" spans="12:15" ht="15">
      <c r="L23" t="s">
        <v>58</v>
      </c>
      <c r="M23" s="29" t="e">
        <f>'Co-ordinates'!J19</f>
        <v>#DIV/0!</v>
      </c>
      <c r="N23" s="29" t="e">
        <f>'Co-ordinates'!K19</f>
        <v>#DIV/0!</v>
      </c>
      <c r="O23" s="27" t="e">
        <f t="shared" si="0"/>
        <v>#VALUE!</v>
      </c>
    </row>
    <row r="24" spans="12:15" ht="15">
      <c r="L24" t="s">
        <v>59</v>
      </c>
      <c r="M24" s="29" t="e">
        <f>'Co-ordinates'!J20</f>
        <v>#DIV/0!</v>
      </c>
      <c r="N24" s="29" t="e">
        <f>'Co-ordinates'!K20</f>
        <v>#DIV/0!</v>
      </c>
      <c r="O24" s="27" t="e">
        <f t="shared" si="0"/>
        <v>#VALUE!</v>
      </c>
    </row>
    <row r="25" spans="12:15" ht="15">
      <c r="L25" t="s">
        <v>60</v>
      </c>
      <c r="M25" s="29" t="e">
        <f>'Co-ordinates'!J21</f>
        <v>#DIV/0!</v>
      </c>
      <c r="N25" s="29" t="e">
        <f>'Co-ordinates'!K21</f>
        <v>#DIV/0!</v>
      </c>
      <c r="O25" s="27" t="e">
        <f t="shared" si="0"/>
        <v>#VALUE!</v>
      </c>
    </row>
    <row r="26" spans="12:15" ht="15">
      <c r="L26" t="s">
        <v>61</v>
      </c>
      <c r="M26" s="29" t="e">
        <f>'Co-ordinates'!J22</f>
        <v>#DIV/0!</v>
      </c>
      <c r="N26" s="29" t="e">
        <f>'Co-ordinates'!K22</f>
        <v>#DIV/0!</v>
      </c>
      <c r="O26" s="27" t="e">
        <f t="shared" si="0"/>
        <v>#VALUE!</v>
      </c>
    </row>
    <row r="27" spans="12:17" ht="15">
      <c r="L27" t="s">
        <v>62</v>
      </c>
      <c r="M27" s="29" t="e">
        <f>'Co-ordinates'!J23</f>
        <v>#DIV/0!</v>
      </c>
      <c r="N27" s="29" t="e">
        <f>'Co-ordinates'!K23</f>
        <v>#DIV/0!</v>
      </c>
      <c r="O27" s="27" t="e">
        <f t="shared" si="0"/>
        <v>#VALUE!</v>
      </c>
      <c r="Q27" s="25"/>
    </row>
    <row r="28" spans="1:17" ht="15">
      <c r="A28" t="s">
        <v>63</v>
      </c>
      <c r="L28" t="s">
        <v>93</v>
      </c>
      <c r="M28" s="29" t="e">
        <f>'Co-ordinates'!J24</f>
        <v>#DIV/0!</v>
      </c>
      <c r="N28" s="29" t="e">
        <f>'Co-ordinates'!K24</f>
        <v>#DIV/0!</v>
      </c>
      <c r="O28" s="27" t="e">
        <f>SIN(PI()/2-ATAN(slope))*(N28-((slope*M28)+icept))</f>
        <v>#VALUE!</v>
      </c>
      <c r="Q28" s="25"/>
    </row>
    <row r="29" ht="15">
      <c r="A29" t="s">
        <v>80</v>
      </c>
    </row>
    <row r="30" ht="15">
      <c r="A30" t="s">
        <v>81</v>
      </c>
    </row>
    <row r="31" spans="1:16" ht="15">
      <c r="A31" t="s">
        <v>82</v>
      </c>
      <c r="L31" s="41" t="s">
        <v>86</v>
      </c>
      <c r="M31" s="41"/>
      <c r="N31" s="41"/>
      <c r="O31" s="42" t="e">
        <f>MAX(O8:O28)</f>
        <v>#VALUE!</v>
      </c>
      <c r="P31" t="s">
        <v>29</v>
      </c>
    </row>
    <row r="32" spans="1:16" ht="15">
      <c r="A32" t="s">
        <v>83</v>
      </c>
      <c r="L32" s="41" t="s">
        <v>87</v>
      </c>
      <c r="M32" s="41"/>
      <c r="N32" s="41"/>
      <c r="O32" s="42" t="e">
        <f>ABS(MIN(O8:O28))</f>
        <v>#VALUE!</v>
      </c>
      <c r="P32" t="s">
        <v>29</v>
      </c>
    </row>
    <row r="33" spans="1:16" ht="15.75" thickBot="1">
      <c r="A33" t="s">
        <v>84</v>
      </c>
      <c r="L33" s="35" t="s">
        <v>98</v>
      </c>
      <c r="M33" s="35"/>
      <c r="N33" s="35"/>
      <c r="O33" s="31" t="e">
        <f>O31+O32</f>
        <v>#VALUE!</v>
      </c>
      <c r="P33" t="s">
        <v>29</v>
      </c>
    </row>
    <row r="34" spans="1:13" ht="15.75" thickTop="1">
      <c r="A34" t="s">
        <v>85</v>
      </c>
      <c r="L34" s="25"/>
      <c r="M34" s="25"/>
    </row>
    <row r="35" ht="15">
      <c r="A35" t="s">
        <v>97</v>
      </c>
    </row>
    <row r="37" ht="15">
      <c r="A37" t="s">
        <v>88</v>
      </c>
    </row>
    <row r="38" ht="15">
      <c r="A38" t="s">
        <v>89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0.28125" style="14" customWidth="1"/>
    <col min="2" max="2" width="13.7109375" style="20" customWidth="1"/>
    <col min="3" max="3" width="15.57421875" style="14" customWidth="1"/>
    <col min="4" max="9" width="9.140625" style="14" customWidth="1"/>
    <col min="10" max="10" width="105.00390625" style="14" customWidth="1"/>
  </cols>
  <sheetData>
    <row r="1" spans="1:6" ht="15">
      <c r="A1" s="23" t="s">
        <v>44</v>
      </c>
      <c r="B1" s="16"/>
      <c r="C1" s="15"/>
      <c r="D1" s="15"/>
      <c r="E1" s="15"/>
      <c r="F1" s="15"/>
    </row>
    <row r="2" spans="1:7" ht="15">
      <c r="A2" s="15" t="s">
        <v>101</v>
      </c>
      <c r="B2" s="26" t="e">
        <f>Graph!O33/2</f>
        <v>#VALUE!</v>
      </c>
      <c r="C2" s="15" t="s">
        <v>29</v>
      </c>
      <c r="D2" s="15" t="s">
        <v>51</v>
      </c>
      <c r="E2" s="15"/>
      <c r="F2" s="15"/>
      <c r="G2" s="10" t="s">
        <v>63</v>
      </c>
    </row>
    <row r="3" spans="1:7" ht="15">
      <c r="A3" s="15" t="s">
        <v>35</v>
      </c>
      <c r="B3" s="16" t="e">
        <f>B2*0.264</f>
        <v>#VALUE!</v>
      </c>
      <c r="C3" s="15" t="s">
        <v>55</v>
      </c>
      <c r="D3" s="15" t="s">
        <v>36</v>
      </c>
      <c r="E3" s="15"/>
      <c r="F3" s="15"/>
      <c r="G3" t="s">
        <v>90</v>
      </c>
    </row>
    <row r="4" spans="2:7" ht="15">
      <c r="B4" s="16"/>
      <c r="C4" s="15"/>
      <c r="D4" s="15"/>
      <c r="E4" s="15"/>
      <c r="F4" s="15"/>
      <c r="G4" t="s">
        <v>74</v>
      </c>
    </row>
    <row r="5" spans="1:7" ht="15">
      <c r="A5" s="23" t="s">
        <v>43</v>
      </c>
      <c r="E5" s="15"/>
      <c r="F5" s="15"/>
      <c r="G5" t="s">
        <v>75</v>
      </c>
    </row>
    <row r="6" spans="1:6" ht="15">
      <c r="A6" s="15" t="s">
        <v>38</v>
      </c>
      <c r="B6" s="17" t="e">
        <f>1/TAN(RADIANS(B3/3600))</f>
        <v>#VALUE!</v>
      </c>
      <c r="C6" s="15" t="s">
        <v>54</v>
      </c>
      <c r="D6" s="15"/>
      <c r="E6" s="15"/>
      <c r="F6" s="15"/>
    </row>
    <row r="7" spans="1:6" ht="15">
      <c r="A7" s="15" t="s">
        <v>52</v>
      </c>
      <c r="B7" s="38" t="e">
        <f>B6/63240</f>
        <v>#VALUE!</v>
      </c>
      <c r="C7" s="15" t="s">
        <v>53</v>
      </c>
      <c r="D7" s="15"/>
      <c r="E7" s="15"/>
      <c r="F7" s="15"/>
    </row>
    <row r="8" spans="1:6" ht="15">
      <c r="A8" s="15" t="s">
        <v>37</v>
      </c>
      <c r="B8" s="18" t="e">
        <f>B6*149598000</f>
        <v>#VALUE!</v>
      </c>
      <c r="C8" s="15" t="s">
        <v>32</v>
      </c>
      <c r="D8" s="15" t="s">
        <v>45</v>
      </c>
      <c r="E8" s="15"/>
      <c r="F8" s="15"/>
    </row>
    <row r="9" spans="1:6" ht="15">
      <c r="A9" s="15"/>
      <c r="B9" s="16"/>
      <c r="C9" s="15"/>
      <c r="D9" s="15"/>
      <c r="E9" s="15"/>
      <c r="F9" s="15"/>
    </row>
    <row r="10" spans="1:6" ht="15">
      <c r="A10" s="23" t="s">
        <v>40</v>
      </c>
      <c r="B10" s="16"/>
      <c r="C10" s="15"/>
      <c r="D10" s="15"/>
      <c r="E10" s="15"/>
      <c r="F10" s="15"/>
    </row>
    <row r="11" spans="1:6" ht="15">
      <c r="A11" s="15" t="s">
        <v>41</v>
      </c>
      <c r="B11" s="19" t="e">
        <f>'Co-ordinates'!N23</f>
        <v>#DIV/0!</v>
      </c>
      <c r="C11" s="15" t="str">
        <f>'Co-ordinates'!O23</f>
        <v>pixels</v>
      </c>
      <c r="D11" s="15"/>
      <c r="E11" s="15"/>
      <c r="F11" s="15"/>
    </row>
    <row r="12" spans="1:6" ht="15">
      <c r="A12" s="15" t="s">
        <v>42</v>
      </c>
      <c r="B12" s="19" t="e">
        <f>B11*0.264</f>
        <v>#DIV/0!</v>
      </c>
      <c r="C12" s="15" t="s">
        <v>33</v>
      </c>
      <c r="D12" s="19" t="e">
        <f>B12/(B15/365.25)</f>
        <v>#DIV/0!</v>
      </c>
      <c r="E12" s="15" t="s">
        <v>70</v>
      </c>
      <c r="F12" s="15"/>
    </row>
    <row r="13" spans="1:6" ht="15">
      <c r="A13" s="15" t="s">
        <v>39</v>
      </c>
      <c r="B13" s="18" t="e">
        <f>(TAN(RADIANS(B12/3600)))*B8</f>
        <v>#DIV/0!</v>
      </c>
      <c r="C13" s="15" t="s">
        <v>32</v>
      </c>
      <c r="D13" s="15"/>
      <c r="E13" s="15"/>
      <c r="F13" s="15"/>
    </row>
    <row r="14" spans="1:6" ht="15">
      <c r="A14" s="15"/>
      <c r="B14" s="16"/>
      <c r="C14" s="15"/>
      <c r="D14" s="15"/>
      <c r="E14" s="15"/>
      <c r="F14" s="15"/>
    </row>
    <row r="15" spans="1:6" ht="15">
      <c r="A15" s="15" t="s">
        <v>34</v>
      </c>
      <c r="B15" s="16">
        <f>'Co-ordinates'!N24</f>
        <v>2032</v>
      </c>
      <c r="C15" s="15" t="s">
        <v>31</v>
      </c>
      <c r="D15" s="15"/>
      <c r="E15" s="15"/>
      <c r="F15" s="15"/>
    </row>
    <row r="16" spans="1:6" ht="15">
      <c r="A16" s="15"/>
      <c r="B16" s="16">
        <f>B15*24*3600</f>
        <v>175564800</v>
      </c>
      <c r="C16" s="15" t="s">
        <v>47</v>
      </c>
      <c r="D16" s="15" t="s">
        <v>50</v>
      </c>
      <c r="E16" s="15"/>
      <c r="F16" s="15"/>
    </row>
    <row r="17" spans="1:6" ht="15">
      <c r="A17" s="23" t="s">
        <v>46</v>
      </c>
      <c r="B17" s="16"/>
      <c r="C17" s="15"/>
      <c r="D17" s="15"/>
      <c r="E17" s="15"/>
      <c r="F17" s="15"/>
    </row>
    <row r="18" spans="1:6" ht="15.75" thickBot="1">
      <c r="A18" s="15" t="s">
        <v>49</v>
      </c>
      <c r="B18" s="21" t="e">
        <f>B13/B16</f>
        <v>#DIV/0!</v>
      </c>
      <c r="C18" s="15" t="s">
        <v>48</v>
      </c>
      <c r="D18" s="15" t="s">
        <v>91</v>
      </c>
      <c r="E18" s="15"/>
      <c r="F18" s="15"/>
    </row>
    <row r="19" ht="15.75" thickTop="1">
      <c r="D19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John Moores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Leigh</dc:creator>
  <cp:keywords/>
  <dc:description/>
  <cp:lastModifiedBy>Chris</cp:lastModifiedBy>
  <cp:lastPrinted>2009-06-20T13:58:37Z</cp:lastPrinted>
  <dcterms:created xsi:type="dcterms:W3CDTF">2009-05-14T13:29:13Z</dcterms:created>
  <dcterms:modified xsi:type="dcterms:W3CDTF">2011-06-24T10:31:52Z</dcterms:modified>
  <cp:category/>
  <cp:version/>
  <cp:contentType/>
  <cp:contentStatus/>
</cp:coreProperties>
</file>